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usiness\TSL\Courses\Courses complete\Client driven\Next generation\"/>
    </mc:Choice>
  </mc:AlternateContent>
  <bookViews>
    <workbookView xWindow="0" yWindow="0" windowWidth="19695" windowHeight="11880"/>
  </bookViews>
  <sheets>
    <sheet name="Sheet1" sheetId="1" r:id="rId1"/>
  </sheets>
  <definedNames>
    <definedName name="_xlnm.Print_Area" localSheetId="0">Sheet1!$A$1:$I$28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G26" i="1" l="1"/>
  <c r="F26" i="1" s="1"/>
  <c r="B25" i="1"/>
  <c r="G25" i="1" s="1"/>
  <c r="F25" i="1" s="1"/>
  <c r="B24" i="1"/>
  <c r="G18" i="1"/>
  <c r="H18" i="1" s="1"/>
  <c r="I18" i="1" s="1"/>
  <c r="G19" i="1"/>
  <c r="H19" i="1" s="1"/>
  <c r="I19" i="1" s="1"/>
  <c r="G20" i="1"/>
  <c r="H20" i="1" s="1"/>
  <c r="I20" i="1" s="1"/>
  <c r="G21" i="1"/>
  <c r="H21" i="1" s="1"/>
  <c r="I21" i="1" s="1"/>
  <c r="G22" i="1"/>
  <c r="F22" i="1" s="1"/>
  <c r="G23" i="1"/>
  <c r="F23" i="1" s="1"/>
  <c r="G17" i="1"/>
  <c r="F17" i="1" s="1"/>
  <c r="G16" i="1"/>
  <c r="F16" i="1" s="1"/>
  <c r="D7" i="1"/>
  <c r="E7" i="1" s="1"/>
  <c r="F7" i="1" s="1"/>
  <c r="D8" i="1"/>
  <c r="G24" i="1" l="1"/>
  <c r="B27" i="1"/>
  <c r="H7" i="1"/>
  <c r="G7" i="1"/>
  <c r="B8" i="1"/>
  <c r="B9" i="1" s="1"/>
  <c r="D9" i="1"/>
  <c r="H16" i="1"/>
  <c r="I16" i="1" s="1"/>
  <c r="F21" i="1"/>
  <c r="H24" i="1"/>
  <c r="I24" i="1" s="1"/>
  <c r="F24" i="1"/>
  <c r="H22" i="1"/>
  <c r="I22" i="1" s="1"/>
  <c r="H25" i="1"/>
  <c r="I25" i="1" s="1"/>
  <c r="F20" i="1"/>
  <c r="H23" i="1"/>
  <c r="I23" i="1" s="1"/>
  <c r="F19" i="1"/>
  <c r="F4" i="1"/>
  <c r="G4" i="1" s="1"/>
  <c r="F18" i="1"/>
  <c r="H17" i="1"/>
  <c r="I17" i="1" s="1"/>
  <c r="H26" i="1"/>
  <c r="G27" i="1"/>
  <c r="E8" i="1"/>
  <c r="E9" i="1" s="1"/>
  <c r="G28" i="1" l="1"/>
  <c r="F10" i="1" s="1"/>
  <c r="C8" i="1"/>
  <c r="F27" i="1"/>
  <c r="F28" i="1" s="1"/>
  <c r="H27" i="1"/>
  <c r="H28" i="1" s="1"/>
  <c r="E10" i="1" s="1"/>
  <c r="E11" i="1" s="1"/>
  <c r="I26" i="1"/>
  <c r="I27" i="1" s="1"/>
  <c r="I28" i="1" s="1"/>
  <c r="F8" i="1"/>
  <c r="G8" i="1" s="1"/>
  <c r="C10" i="1" l="1"/>
  <c r="B10" i="1"/>
  <c r="B11" i="1" s="1"/>
  <c r="G5" i="1" s="1"/>
  <c r="D10" i="1"/>
  <c r="D11" i="1" s="1"/>
  <c r="G10" i="1"/>
  <c r="H10" i="1"/>
  <c r="C9" i="1"/>
  <c r="H8" i="1"/>
  <c r="F9" i="1"/>
  <c r="F11" i="1" s="1"/>
  <c r="C11" i="1" l="1"/>
  <c r="G11" i="1"/>
  <c r="H11" i="1"/>
  <c r="H9" i="1"/>
  <c r="G9" i="1"/>
</calcChain>
</file>

<file path=xl/sharedStrings.xml><?xml version="1.0" encoding="utf-8"?>
<sst xmlns="http://schemas.openxmlformats.org/spreadsheetml/2006/main" count="37" uniqueCount="35">
  <si>
    <t>Months</t>
  </si>
  <si>
    <t>Years</t>
  </si>
  <si>
    <t>Days</t>
  </si>
  <si>
    <t>Hours</t>
  </si>
  <si>
    <t>Minutes</t>
  </si>
  <si>
    <t>Seconds</t>
  </si>
  <si>
    <t>Teeth</t>
  </si>
  <si>
    <t>Daily</t>
  </si>
  <si>
    <t>Lunch</t>
  </si>
  <si>
    <t>Dinner</t>
  </si>
  <si>
    <t>Travel</t>
  </si>
  <si>
    <t>Shower</t>
  </si>
  <si>
    <t>Dress/undress</t>
  </si>
  <si>
    <t>Shop</t>
  </si>
  <si>
    <t>TV</t>
  </si>
  <si>
    <t>Work</t>
  </si>
  <si>
    <t>Sleep</t>
  </si>
  <si>
    <t>Total</t>
  </si>
  <si>
    <t>Other</t>
  </si>
  <si>
    <t>Total in remaining years</t>
  </si>
  <si>
    <t>The days of our life calculation</t>
  </si>
  <si>
    <t>You have so far had:</t>
  </si>
  <si>
    <t>Please enter your birth date</t>
  </si>
  <si>
    <t>Expected live to date</t>
  </si>
  <si>
    <t>Min</t>
  </si>
  <si>
    <t>Average person</t>
  </si>
  <si>
    <t>Life length</t>
  </si>
  <si>
    <t>Admin</t>
  </si>
  <si>
    <t>Days/ year=</t>
  </si>
  <si>
    <t>Still available</t>
  </si>
  <si>
    <t>Net time left</t>
  </si>
  <si>
    <t>Years to go</t>
  </si>
  <si>
    <t>Years less admin</t>
  </si>
  <si>
    <t>Training Services (UK) Ltd</t>
  </si>
  <si>
    <t>How many minutes each day do you spend 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</si>
</sst>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Tahoma"/>
      <family val="2"/>
    </font>
    <font>
      <sz val="11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0"/>
      <color rgb="FF0000CC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166" fontId="0" fillId="0" borderId="1" xfId="0" applyNumberFormat="1" applyBorder="1" applyAlignment="1">
      <alignment horizontal="right"/>
    </xf>
    <xf numFmtId="3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0" fontId="0" fillId="0" borderId="2" xfId="0" applyBorder="1" applyAlignment="1">
      <alignment horizontal="right"/>
    </xf>
    <xf numFmtId="166" fontId="0" fillId="0" borderId="2" xfId="0" applyNumberFormat="1" applyBorder="1" applyAlignment="1">
      <alignment horizontal="right"/>
    </xf>
    <xf numFmtId="3" fontId="0" fillId="0" borderId="2" xfId="0" applyNumberFormat="1" applyBorder="1"/>
    <xf numFmtId="164" fontId="0" fillId="0" borderId="2" xfId="0" applyNumberFormat="1" applyBorder="1"/>
    <xf numFmtId="0" fontId="0" fillId="0" borderId="2" xfId="0" applyBorder="1"/>
    <xf numFmtId="3" fontId="2" fillId="0" borderId="2" xfId="0" applyNumberFormat="1" applyFont="1" applyBorder="1"/>
    <xf numFmtId="166" fontId="2" fillId="0" borderId="0" xfId="0" applyNumberFormat="1" applyFont="1"/>
    <xf numFmtId="166" fontId="4" fillId="0" borderId="0" xfId="0" applyNumberFormat="1" applyFont="1"/>
    <xf numFmtId="0" fontId="5" fillId="0" borderId="0" xfId="0" applyFont="1"/>
    <xf numFmtId="0" fontId="6" fillId="0" borderId="0" xfId="0" applyFont="1"/>
    <xf numFmtId="165" fontId="0" fillId="0" borderId="2" xfId="1" applyNumberFormat="1" applyFont="1" applyBorder="1" applyAlignment="1">
      <alignment horizontal="right"/>
    </xf>
    <xf numFmtId="3" fontId="2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right"/>
    </xf>
    <xf numFmtId="14" fontId="9" fillId="0" borderId="3" xfId="0" applyNumberFormat="1" applyFont="1" applyBorder="1" applyProtection="1">
      <protection locked="0"/>
    </xf>
    <xf numFmtId="165" fontId="7" fillId="0" borderId="4" xfId="1" applyNumberFormat="1" applyFont="1" applyBorder="1" applyAlignment="1" applyProtection="1">
      <alignment horizontal="right"/>
      <protection locked="0"/>
    </xf>
    <xf numFmtId="165" fontId="7" fillId="0" borderId="5" xfId="1" applyNumberFormat="1" applyFont="1" applyBorder="1" applyAlignment="1" applyProtection="1">
      <alignment horizontal="right"/>
      <protection locked="0"/>
    </xf>
    <xf numFmtId="165" fontId="7" fillId="0" borderId="6" xfId="1" applyNumberFormat="1" applyFont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left"/>
    </xf>
    <xf numFmtId="0" fontId="8" fillId="0" borderId="0" xfId="0" applyFont="1"/>
    <xf numFmtId="14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76200</xdr:rowOff>
    </xdr:from>
    <xdr:to>
      <xdr:col>8</xdr:col>
      <xdr:colOff>504825</xdr:colOff>
      <xdr:row>1</xdr:row>
      <xdr:rowOff>142875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76200"/>
          <a:ext cx="8191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B16" sqref="B16"/>
    </sheetView>
  </sheetViews>
  <sheetFormatPr defaultRowHeight="15" x14ac:dyDescent="0.25"/>
  <cols>
    <col min="1" max="1" width="18.85546875" customWidth="1"/>
    <col min="2" max="2" width="7.42578125" customWidth="1"/>
    <col min="3" max="3" width="7.85546875" customWidth="1"/>
    <col min="4" max="4" width="11.140625" customWidth="1"/>
    <col min="5" max="5" width="9.28515625" customWidth="1"/>
    <col min="6" max="6" width="11.140625" customWidth="1"/>
    <col min="7" max="7" width="10.42578125" customWidth="1"/>
    <col min="8" max="9" width="9.28515625" bestFit="1" customWidth="1"/>
    <col min="15" max="16" width="14.28515625" customWidth="1"/>
  </cols>
  <sheetData>
    <row r="1" spans="1:9" ht="15.75" x14ac:dyDescent="0.25">
      <c r="A1" s="22" t="s">
        <v>33</v>
      </c>
    </row>
    <row r="2" spans="1:9" ht="16.5" thickBot="1" x14ac:dyDescent="0.3">
      <c r="A2" s="22"/>
      <c r="D2" s="25"/>
      <c r="E2" s="25"/>
      <c r="F2" s="26" t="s">
        <v>22</v>
      </c>
    </row>
    <row r="3" spans="1:9" ht="16.5" thickBot="1" x14ac:dyDescent="0.3">
      <c r="A3" s="21" t="s">
        <v>20</v>
      </c>
      <c r="D3" s="25"/>
      <c r="E3" s="25"/>
      <c r="F3" s="27">
        <v>18073</v>
      </c>
    </row>
    <row r="4" spans="1:9" x14ac:dyDescent="0.25">
      <c r="A4" s="3" t="s">
        <v>28</v>
      </c>
      <c r="B4" s="5">
        <v>365.25</v>
      </c>
      <c r="D4" s="3"/>
      <c r="E4" s="3" t="s">
        <v>23</v>
      </c>
      <c r="F4" s="33">
        <f>+F3+D7</f>
        <v>45466.75</v>
      </c>
      <c r="G4" s="19">
        <f ca="1">+(F4-TODAY())/B4</f>
        <v>10.178644763860369</v>
      </c>
      <c r="H4" t="s">
        <v>31</v>
      </c>
    </row>
    <row r="5" spans="1:9" ht="15.75" x14ac:dyDescent="0.25">
      <c r="G5" s="20">
        <f ca="1">+B11</f>
        <v>2.438111123643198</v>
      </c>
      <c r="H5" t="s">
        <v>32</v>
      </c>
    </row>
    <row r="6" spans="1:9" x14ac:dyDescent="0.25">
      <c r="A6" s="3" t="s">
        <v>25</v>
      </c>
      <c r="B6" t="s">
        <v>1</v>
      </c>
      <c r="C6" s="2" t="s">
        <v>0</v>
      </c>
      <c r="D6" s="2" t="s">
        <v>2</v>
      </c>
      <c r="E6" s="2" t="s">
        <v>3</v>
      </c>
      <c r="F6" s="2" t="s">
        <v>24</v>
      </c>
    </row>
    <row r="7" spans="1:9" x14ac:dyDescent="0.25">
      <c r="A7" s="3" t="s">
        <v>26</v>
      </c>
      <c r="B7" s="7">
        <v>75</v>
      </c>
      <c r="C7" s="1">
        <f>+B7*12</f>
        <v>900</v>
      </c>
      <c r="D7" s="1">
        <f>+(B7*365.25)</f>
        <v>27393.75</v>
      </c>
      <c r="E7" s="1">
        <f>+D7*24</f>
        <v>657450</v>
      </c>
      <c r="F7" s="1">
        <f>+E7*60</f>
        <v>39447000</v>
      </c>
      <c r="G7" s="4">
        <f>+IF(F7*60&gt;1000000000,F7*60/1000000000,IF(F7*60&gt;1000000,F7*60/1000000,F7*60))</f>
        <v>2.3668200000000001</v>
      </c>
      <c r="H7" t="str">
        <f>+IF(F7*60&gt;1000000000,"Trillion seconds",IF(F7*60&gt;1000000,"Million seconds",""))</f>
        <v>Trillion seconds</v>
      </c>
    </row>
    <row r="8" spans="1:9" x14ac:dyDescent="0.25">
      <c r="A8" s="3" t="s">
        <v>21</v>
      </c>
      <c r="B8" s="7">
        <f ca="1">+D8/365.25</f>
        <v>64.821355236139624</v>
      </c>
      <c r="C8" s="1">
        <f ca="1">+B8*12</f>
        <v>777.85626283367549</v>
      </c>
      <c r="D8" s="1">
        <f ca="1">+TODAY()-F3</f>
        <v>23676</v>
      </c>
      <c r="E8" s="1">
        <f ca="1">+D8*24</f>
        <v>568224</v>
      </c>
      <c r="F8" s="1">
        <f ca="1">+E8*60</f>
        <v>34093440</v>
      </c>
      <c r="G8" s="4">
        <f t="shared" ref="G8:G11" ca="1" si="0">+IF(F8*60&gt;1000000000,F8*60/1000000000,IF(F8*60&gt;1000000,F8*60/1000000,F8*60))</f>
        <v>2.0456064</v>
      </c>
      <c r="H8" t="str">
        <f ca="1">+IF(F8*60&gt;1000000000,"Trillion seconds",IF(F8*60&gt;1000000,"Million seconds",""))</f>
        <v>Trillion seconds</v>
      </c>
    </row>
    <row r="9" spans="1:9" x14ac:dyDescent="0.25">
      <c r="A9" s="8" t="s">
        <v>29</v>
      </c>
      <c r="B9" s="9">
        <f ca="1">+B7-B8</f>
        <v>10.178644763860376</v>
      </c>
      <c r="C9" s="10">
        <f t="shared" ref="C9:F9" ca="1" si="1">+C7-C8</f>
        <v>122.14373716632451</v>
      </c>
      <c r="D9" s="11">
        <f t="shared" ca="1" si="1"/>
        <v>3717.75</v>
      </c>
      <c r="E9" s="11">
        <f t="shared" ca="1" si="1"/>
        <v>89226</v>
      </c>
      <c r="F9" s="11">
        <f t="shared" ca="1" si="1"/>
        <v>5353560</v>
      </c>
      <c r="G9" s="11">
        <f t="shared" ca="1" si="0"/>
        <v>321.21359999999999</v>
      </c>
      <c r="H9" s="12" t="str">
        <f ca="1">+IF(F9*60&gt;1000000000,"Trillion seconds",IF(F9*60&gt;1000000,"Million seconds",""))</f>
        <v>Million seconds</v>
      </c>
      <c r="I9" s="12"/>
    </row>
    <row r="10" spans="1:9" x14ac:dyDescent="0.25">
      <c r="A10" s="3" t="s">
        <v>27</v>
      </c>
      <c r="B10" s="7">
        <f ca="1">+I28/B4</f>
        <v>7.740533640217178</v>
      </c>
      <c r="C10" s="1">
        <f ca="1">+I28/B4*12</f>
        <v>92.886403682606129</v>
      </c>
      <c r="D10" s="1">
        <f ca="1">+I28</f>
        <v>2827.2299120893244</v>
      </c>
      <c r="E10" s="1">
        <f ca="1">+H28</f>
        <v>67853.517890143776</v>
      </c>
      <c r="F10" s="6">
        <f ca="1">+G28</f>
        <v>4071211.073408627</v>
      </c>
      <c r="G10" s="4">
        <f t="shared" ca="1" si="0"/>
        <v>244.27266440451763</v>
      </c>
      <c r="H10" t="str">
        <f ca="1">+IF(F10*60&gt;1000000000,"Trillion seconds",IF(F10*60&gt;1000000,"Million seconds",""))</f>
        <v>Million seconds</v>
      </c>
    </row>
    <row r="11" spans="1:9" ht="15.75" thickBot="1" x14ac:dyDescent="0.3">
      <c r="A11" s="13" t="s">
        <v>30</v>
      </c>
      <c r="B11" s="14">
        <f ca="1">+B9-B10</f>
        <v>2.438111123643198</v>
      </c>
      <c r="C11" s="15">
        <f ca="1">+C9-C10</f>
        <v>29.257333483718384</v>
      </c>
      <c r="D11" s="18">
        <f t="shared" ref="D11:F11" ca="1" si="2">+D9-D10</f>
        <v>890.52008791067556</v>
      </c>
      <c r="E11" s="15">
        <f t="shared" ca="1" si="2"/>
        <v>21372.482109856224</v>
      </c>
      <c r="F11" s="15">
        <f t="shared" ca="1" si="2"/>
        <v>1282348.926591373</v>
      </c>
      <c r="G11" s="16">
        <f t="shared" ca="1" si="0"/>
        <v>76.940935595482372</v>
      </c>
      <c r="H11" s="17" t="str">
        <f ca="1">+IF(F11*60&gt;1000000000,"Trillion seconds",IF(F11*60&gt;1000000,"Million seconds",""))</f>
        <v>Million seconds</v>
      </c>
      <c r="I11" s="17"/>
    </row>
    <row r="12" spans="1:9" ht="15.75" thickTop="1" x14ac:dyDescent="0.25">
      <c r="D12" s="5"/>
      <c r="E12" s="3"/>
      <c r="F12" s="1"/>
    </row>
    <row r="13" spans="1:9" x14ac:dyDescent="0.25">
      <c r="E13" s="1"/>
      <c r="F13" s="1"/>
      <c r="G13" s="1"/>
      <c r="H13" s="1"/>
      <c r="I13" s="1"/>
    </row>
    <row r="14" spans="1:9" x14ac:dyDescent="0.25">
      <c r="A14" s="31" t="s">
        <v>34</v>
      </c>
    </row>
    <row r="15" spans="1:9" x14ac:dyDescent="0.25">
      <c r="B15" s="32" t="s">
        <v>7</v>
      </c>
      <c r="F15" s="2" t="s">
        <v>5</v>
      </c>
      <c r="G15" s="2" t="s">
        <v>4</v>
      </c>
      <c r="H15" s="2" t="s">
        <v>3</v>
      </c>
      <c r="I15" s="2" t="s">
        <v>2</v>
      </c>
    </row>
    <row r="16" spans="1:9" x14ac:dyDescent="0.25">
      <c r="A16" t="s">
        <v>6</v>
      </c>
      <c r="B16" s="28">
        <v>3</v>
      </c>
      <c r="F16" s="1">
        <f>+G16*60</f>
        <v>72945</v>
      </c>
      <c r="G16" s="1">
        <f>+B16*B4+120</f>
        <v>1215.75</v>
      </c>
      <c r="H16" s="1">
        <f>+G16/60</f>
        <v>20.262499999999999</v>
      </c>
      <c r="I16" s="1">
        <f>+H16/24</f>
        <v>0.8442708333333333</v>
      </c>
    </row>
    <row r="17" spans="1:9" x14ac:dyDescent="0.25">
      <c r="A17" t="s">
        <v>8</v>
      </c>
      <c r="B17" s="29">
        <v>40</v>
      </c>
      <c r="F17" s="1">
        <f t="shared" ref="F17:F26" si="3">+G17*60</f>
        <v>876600</v>
      </c>
      <c r="G17" s="1">
        <f t="shared" ref="G17:G23" si="4">+B17*$B$4</f>
        <v>14610</v>
      </c>
      <c r="H17" s="1">
        <f t="shared" ref="H17:H26" si="5">+G17/60</f>
        <v>243.5</v>
      </c>
      <c r="I17" s="1">
        <f t="shared" ref="I17:I26" si="6">+H17/24</f>
        <v>10.145833333333334</v>
      </c>
    </row>
    <row r="18" spans="1:9" x14ac:dyDescent="0.25">
      <c r="A18" t="s">
        <v>9</v>
      </c>
      <c r="B18" s="29">
        <v>60</v>
      </c>
      <c r="F18" s="1">
        <f t="shared" si="3"/>
        <v>1314900</v>
      </c>
      <c r="G18" s="1">
        <f t="shared" si="4"/>
        <v>21915</v>
      </c>
      <c r="H18" s="1">
        <f t="shared" si="5"/>
        <v>365.25</v>
      </c>
      <c r="I18" s="1">
        <f t="shared" si="6"/>
        <v>15.21875</v>
      </c>
    </row>
    <row r="19" spans="1:9" x14ac:dyDescent="0.25">
      <c r="A19" t="s">
        <v>10</v>
      </c>
      <c r="B19" s="29">
        <v>60</v>
      </c>
      <c r="F19" s="1">
        <f t="shared" si="3"/>
        <v>1314900</v>
      </c>
      <c r="G19" s="1">
        <f t="shared" si="4"/>
        <v>21915</v>
      </c>
      <c r="H19" s="1">
        <f t="shared" si="5"/>
        <v>365.25</v>
      </c>
      <c r="I19" s="1">
        <f t="shared" si="6"/>
        <v>15.21875</v>
      </c>
    </row>
    <row r="20" spans="1:9" x14ac:dyDescent="0.25">
      <c r="A20" t="s">
        <v>11</v>
      </c>
      <c r="B20" s="29">
        <v>10</v>
      </c>
      <c r="F20" s="1">
        <f t="shared" si="3"/>
        <v>219150</v>
      </c>
      <c r="G20" s="1">
        <f t="shared" si="4"/>
        <v>3652.5</v>
      </c>
      <c r="H20" s="1">
        <f t="shared" si="5"/>
        <v>60.875</v>
      </c>
      <c r="I20" s="1">
        <f t="shared" si="6"/>
        <v>2.5364583333333335</v>
      </c>
    </row>
    <row r="21" spans="1:9" x14ac:dyDescent="0.25">
      <c r="A21" t="s">
        <v>12</v>
      </c>
      <c r="B21" s="29">
        <v>10</v>
      </c>
      <c r="F21" s="1">
        <f t="shared" si="3"/>
        <v>219150</v>
      </c>
      <c r="G21" s="1">
        <f t="shared" si="4"/>
        <v>3652.5</v>
      </c>
      <c r="H21" s="1">
        <f t="shared" si="5"/>
        <v>60.875</v>
      </c>
      <c r="I21" s="1">
        <f t="shared" si="6"/>
        <v>2.5364583333333335</v>
      </c>
    </row>
    <row r="22" spans="1:9" x14ac:dyDescent="0.25">
      <c r="A22" t="s">
        <v>13</v>
      </c>
      <c r="B22" s="29">
        <v>15</v>
      </c>
      <c r="F22" s="1">
        <f t="shared" si="3"/>
        <v>328725</v>
      </c>
      <c r="G22" s="1">
        <f t="shared" si="4"/>
        <v>5478.75</v>
      </c>
      <c r="H22" s="1">
        <f t="shared" si="5"/>
        <v>91.3125</v>
      </c>
      <c r="I22" s="1">
        <f t="shared" si="6"/>
        <v>3.8046875</v>
      </c>
    </row>
    <row r="23" spans="1:9" x14ac:dyDescent="0.25">
      <c r="A23" t="s">
        <v>14</v>
      </c>
      <c r="B23" s="29">
        <v>120</v>
      </c>
      <c r="F23" s="1">
        <f t="shared" si="3"/>
        <v>2629800</v>
      </c>
      <c r="G23" s="1">
        <f t="shared" si="4"/>
        <v>43830</v>
      </c>
      <c r="H23" s="1">
        <f t="shared" si="5"/>
        <v>730.5</v>
      </c>
      <c r="I23" s="1">
        <f t="shared" si="6"/>
        <v>30.4375</v>
      </c>
    </row>
    <row r="24" spans="1:9" x14ac:dyDescent="0.25">
      <c r="A24" t="s">
        <v>15</v>
      </c>
      <c r="B24" s="29">
        <f>8*60</f>
        <v>480</v>
      </c>
      <c r="F24" s="1">
        <f t="shared" si="3"/>
        <v>6393600</v>
      </c>
      <c r="G24" s="1">
        <f>+B24*222</f>
        <v>106560</v>
      </c>
      <c r="H24" s="1">
        <f t="shared" si="5"/>
        <v>1776</v>
      </c>
      <c r="I24" s="1">
        <f t="shared" si="6"/>
        <v>74</v>
      </c>
    </row>
    <row r="25" spans="1:9" x14ac:dyDescent="0.25">
      <c r="A25" t="s">
        <v>16</v>
      </c>
      <c r="B25" s="29">
        <f>8*60</f>
        <v>480</v>
      </c>
      <c r="F25" s="1">
        <f t="shared" si="3"/>
        <v>10519200</v>
      </c>
      <c r="G25" s="1">
        <f>+B25*$B$4</f>
        <v>175320</v>
      </c>
      <c r="H25" s="1">
        <f t="shared" si="5"/>
        <v>2922</v>
      </c>
      <c r="I25" s="1">
        <f t="shared" si="6"/>
        <v>121.75</v>
      </c>
    </row>
    <row r="26" spans="1:9" x14ac:dyDescent="0.25">
      <c r="A26" t="s">
        <v>18</v>
      </c>
      <c r="B26" s="30">
        <v>5</v>
      </c>
      <c r="F26" s="1">
        <f t="shared" si="3"/>
        <v>109575</v>
      </c>
      <c r="G26" s="1">
        <f>+B26*$B$4</f>
        <v>1826.25</v>
      </c>
      <c r="H26" s="1">
        <f t="shared" si="5"/>
        <v>30.4375</v>
      </c>
      <c r="I26" s="1">
        <f t="shared" si="6"/>
        <v>1.2682291666666667</v>
      </c>
    </row>
    <row r="27" spans="1:9" ht="15.75" thickBot="1" x14ac:dyDescent="0.3">
      <c r="A27" t="s">
        <v>17</v>
      </c>
      <c r="B27" s="23">
        <f>SUM(B16:B26)</f>
        <v>1283</v>
      </c>
      <c r="C27" s="17"/>
      <c r="F27" s="15">
        <f>SUM(F16:F26)</f>
        <v>23998545</v>
      </c>
      <c r="G27" s="15">
        <f t="shared" ref="G27:I27" si="7">SUM(G16:G26)</f>
        <v>399975.75</v>
      </c>
      <c r="H27" s="15">
        <f t="shared" si="7"/>
        <v>6666.2624999999998</v>
      </c>
      <c r="I27" s="15">
        <f t="shared" si="7"/>
        <v>277.76093750000001</v>
      </c>
    </row>
    <row r="28" spans="1:9" ht="15.75" thickTop="1" x14ac:dyDescent="0.25">
      <c r="A28" t="s">
        <v>19</v>
      </c>
      <c r="F28" s="24">
        <f t="shared" ref="F28:I28" ca="1" si="8">+F27*$B$9</f>
        <v>244272664.40451762</v>
      </c>
      <c r="G28" s="24">
        <f ca="1">+G27*$B$9</f>
        <v>4071211.073408627</v>
      </c>
      <c r="H28" s="24">
        <f t="shared" ca="1" si="8"/>
        <v>67853.517890143776</v>
      </c>
      <c r="I28" s="24">
        <f t="shared" ca="1" si="8"/>
        <v>2827.2299120893244</v>
      </c>
    </row>
  </sheetData>
  <sheetProtection algorithmName="SHA-512" hashValue="7t3rLOn1ZnIZJsQZTKVhfW/Ih4gKbdeIQX1e/bDVmhQIsP74BGdvZUkgc7fLFzx+4/aV3v2HfsktPSYHFfiPVA==" saltValue="Tkt8JjPDRnK0c0pPLsZrQg==" spinCount="100000" sheet="1" objects="1" scenarios="1" selectLockedCells="1"/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Cliff Edwards</dc:creator>
  <cp:lastModifiedBy>Cliff Edwards</cp:lastModifiedBy>
  <dcterms:created xsi:type="dcterms:W3CDTF">2014-03-01T00:33:49Z</dcterms:created>
  <dcterms:modified xsi:type="dcterms:W3CDTF">2014-04-20T11:39:01Z</dcterms:modified>
</cp:coreProperties>
</file>